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BF\risorse utili\"/>
    </mc:Choice>
  </mc:AlternateContent>
  <bookViews>
    <workbookView xWindow="0" yWindow="0" windowWidth="19200" windowHeight="82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"10/22/2017 23:12:14"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71027" calcMode="autoNoTable" concurrentCalc="0"/>
</workbook>
</file>

<file path=xl/calcChain.xml><?xml version="1.0" encoding="utf-8"?>
<calcChain xmlns="http://schemas.openxmlformats.org/spreadsheetml/2006/main">
  <c r="G11" i="1" l="1"/>
  <c r="G21" i="1"/>
  <c r="G31" i="1"/>
  <c r="G33" i="1"/>
  <c r="H7" i="1"/>
  <c r="H9" i="1"/>
  <c r="H11" i="1"/>
  <c r="H15" i="1"/>
  <c r="H17" i="1"/>
  <c r="H19" i="1"/>
  <c r="H21" i="1"/>
  <c r="H29" i="1"/>
  <c r="H31" i="1"/>
  <c r="H33" i="1"/>
  <c r="I7" i="1"/>
  <c r="I9" i="1"/>
  <c r="I11" i="1"/>
  <c r="I15" i="1"/>
  <c r="I17" i="1"/>
  <c r="I19" i="1"/>
  <c r="I21" i="1"/>
  <c r="I29" i="1"/>
  <c r="I31" i="1"/>
  <c r="I33" i="1"/>
  <c r="J7" i="1"/>
  <c r="J9" i="1"/>
  <c r="J11" i="1"/>
  <c r="J15" i="1"/>
  <c r="J17" i="1"/>
  <c r="J19" i="1"/>
  <c r="J21" i="1"/>
  <c r="J29" i="1"/>
  <c r="J31" i="1"/>
  <c r="J33" i="1"/>
  <c r="K7" i="1"/>
  <c r="K9" i="1"/>
  <c r="K11" i="1"/>
  <c r="K15" i="1"/>
  <c r="K17" i="1"/>
  <c r="K19" i="1"/>
  <c r="K21" i="1"/>
  <c r="K29" i="1"/>
  <c r="K31" i="1"/>
  <c r="K33" i="1"/>
  <c r="M7" i="1"/>
  <c r="M9" i="1"/>
  <c r="M11" i="1"/>
  <c r="M15" i="1"/>
  <c r="M17" i="1"/>
  <c r="M19" i="1"/>
  <c r="M21" i="1"/>
  <c r="M27" i="1"/>
  <c r="M29" i="1"/>
  <c r="M31" i="1"/>
  <c r="M33" i="1"/>
  <c r="G35" i="1"/>
  <c r="G41" i="1"/>
  <c r="G45" i="1"/>
  <c r="H5" i="1"/>
  <c r="I5" i="1"/>
  <c r="J5" i="1"/>
  <c r="K5" i="1"/>
</calcChain>
</file>

<file path=xl/sharedStrings.xml><?xml version="1.0" encoding="utf-8"?>
<sst xmlns="http://schemas.openxmlformats.org/spreadsheetml/2006/main" count="35" uniqueCount="35">
  <si>
    <t>DCF - Discounted Cash Flows Model</t>
  </si>
  <si>
    <t>EBIT (utile operativo)</t>
  </si>
  <si>
    <t>Capital Investments (Capex)</t>
  </si>
  <si>
    <t>Ammortamenti</t>
  </si>
  <si>
    <t>Aumento del capitale circolante</t>
  </si>
  <si>
    <t>EBIAT (utile operativo dopo le tasse)</t>
  </si>
  <si>
    <t>Free Cash Flows</t>
  </si>
  <si>
    <t>Discount factors:</t>
  </si>
  <si>
    <t>WACC:</t>
  </si>
  <si>
    <t>Commenti:</t>
  </si>
  <si>
    <t>WACC e` il weighted average cost of capital. Esiste una formula specifica per calcolarlo, oppure si guarda in generale nel settore che tipo di WACC gli analisti usano</t>
  </si>
  <si>
    <t>Tasse</t>
  </si>
  <si>
    <t>Tasse che l`azienda pensa di pagare (sono tipicamente una % dell` utile pre-tasse)</t>
  </si>
  <si>
    <t>Componenti del cash flow da considerare:</t>
  </si>
  <si>
    <t>Numero di anni da scontare:</t>
  </si>
  <si>
    <t>Free Cash Flows scontati/attualizzati:</t>
  </si>
  <si>
    <t>NPV (Net present value)</t>
  </si>
  <si>
    <t>Cioe` somma del valore attuale dei futuri flussi finanziari</t>
  </si>
  <si>
    <t>Terminal Value:</t>
  </si>
  <si>
    <t>g - growth / crescita dopo il 2018</t>
  </si>
  <si>
    <t>NPV ottenuto e` il valore dell`impresa, cioe` il valore total dell`asset, cioe` l`Enterprise Value o semplicemente EV</t>
  </si>
  <si>
    <t>Debito aziendale</t>
  </si>
  <si>
    <t>Valore dell`equity:</t>
  </si>
  <si>
    <t>Numero di azioni in circolazione:</t>
  </si>
  <si>
    <t>Valore per azione:</t>
  </si>
  <si>
    <t>Il DCF mi dice che ogni azione dovrebbe valere circa 10, cioe` il valore intrinseco dell`attualizzazione dei flussi di cassa prodotti dall`azienda (per azione) e` 10</t>
  </si>
  <si>
    <t>Altre Note</t>
  </si>
  <si>
    <t>Il Terminal Value, oltre che con il metodo illustrato si puo` calcolare anche prendendo l`EBIT nel 2018 e moltiplicandolo per un multiplo che si ritiene adatto al settore ed alla qualita` dell`azienda,</t>
  </si>
  <si>
    <t>magari dando uno sguardo al multiplo di aziende simili quotate. Se il multiplo scelto e` 15x, allora si fa 125 x 15 = 1875, questo e` il nuovo terminal value da usare per poi arrivare al valore per azione.</t>
  </si>
  <si>
    <t>crescita dei flussi di cassa attesa perpetua, post 2018, di solito e` un numero non lontano dalla crescita attesa per il PIL del paese in cui si trova l`azienda</t>
  </si>
  <si>
    <t>Si tolgono le tasse perche` sono tipicamente una spesa cash, per cui non vanno contate per ottenere I free cash flows</t>
  </si>
  <si>
    <t>ovviamente sono spese cash, vanno tolte</t>
  </si>
  <si>
    <t>vanno aggiunti invece, perche`sono una spesa che grava sull`EBIT, da cui siamo partiti, ma che non e` cash, per cui non e` stato sborsato cash</t>
  </si>
  <si>
    <t>L`aumento del capitale circolante e` dato dalla crescita dell`attivo corrente rispetto alla crescita del passivo corrente. Se l`azienda cresce, tipicamente avra` bisogno di piu` magazzino e piu` crediti verso I clienti.</t>
  </si>
  <si>
    <t>I free cash flows tipicamente usati sono I redditi cash disponibili dopo aver considerato la gestione ordinaria dell`azienda, senza includere eventuali movimentazioni del debito (rimborsi ad esempio) o pagamento di dividendi, o vendite e acquisti di cespiti aziendali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</si>
</sst>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9" fontId="0" fillId="0" borderId="0" xfId="0" applyNumberFormat="1"/>
    <xf numFmtId="2" fontId="0" fillId="0" borderId="0" xfId="0" applyNumberFormat="1"/>
    <xf numFmtId="1" fontId="0" fillId="0" borderId="0" xfId="0" applyNumberFormat="1"/>
    <xf numFmtId="1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52"/>
  <sheetViews>
    <sheetView tabSelected="1" zoomScale="60" zoomScaleNormal="60" workbookViewId="0">
      <selection activeCell="F28" sqref="F28"/>
    </sheetView>
  </sheetViews>
  <sheetFormatPr defaultRowHeight="14.25" x14ac:dyDescent="0.45"/>
  <sheetData>
    <row r="2" spans="2:16" x14ac:dyDescent="0.45">
      <c r="B2" s="2" t="s">
        <v>0</v>
      </c>
      <c r="C2" s="2"/>
      <c r="D2" s="2"/>
      <c r="E2" s="2"/>
      <c r="F2" s="2"/>
      <c r="G2" s="2"/>
    </row>
    <row r="5" spans="2:16" x14ac:dyDescent="0.45">
      <c r="G5">
        <v>2013</v>
      </c>
      <c r="H5">
        <f>G5+1</f>
        <v>2014</v>
      </c>
      <c r="I5">
        <f t="shared" ref="I5:K5" si="0">H5+1</f>
        <v>2015</v>
      </c>
      <c r="J5">
        <f t="shared" si="0"/>
        <v>2016</v>
      </c>
      <c r="K5">
        <f t="shared" si="0"/>
        <v>2017</v>
      </c>
      <c r="M5">
        <v>2018</v>
      </c>
      <c r="P5" t="s">
        <v>9</v>
      </c>
    </row>
    <row r="7" spans="2:16" x14ac:dyDescent="0.45">
      <c r="B7" t="s">
        <v>1</v>
      </c>
      <c r="G7">
        <v>100</v>
      </c>
      <c r="H7">
        <f>G7+5</f>
        <v>105</v>
      </c>
      <c r="I7">
        <f t="shared" ref="I7:K7" si="1">H7+5</f>
        <v>110</v>
      </c>
      <c r="J7">
        <f t="shared" si="1"/>
        <v>115</v>
      </c>
      <c r="K7">
        <f t="shared" si="1"/>
        <v>120</v>
      </c>
      <c r="M7">
        <f>K7+5</f>
        <v>125</v>
      </c>
    </row>
    <row r="9" spans="2:16" x14ac:dyDescent="0.45">
      <c r="B9" t="s">
        <v>11</v>
      </c>
      <c r="G9">
        <v>15</v>
      </c>
      <c r="H9">
        <f>G9+2</f>
        <v>17</v>
      </c>
      <c r="I9">
        <f t="shared" ref="I9:K9" si="2">H9+2</f>
        <v>19</v>
      </c>
      <c r="J9">
        <f t="shared" si="2"/>
        <v>21</v>
      </c>
      <c r="K9">
        <f t="shared" si="2"/>
        <v>23</v>
      </c>
      <c r="M9">
        <f>K9+2</f>
        <v>25</v>
      </c>
      <c r="P9" t="s">
        <v>12</v>
      </c>
    </row>
    <row r="11" spans="2:16" x14ac:dyDescent="0.45">
      <c r="B11" s="1" t="s">
        <v>5</v>
      </c>
      <c r="C11" s="1"/>
      <c r="D11" s="1"/>
      <c r="E11" s="1"/>
      <c r="F11" s="1"/>
      <c r="G11" s="1">
        <f>G7-G9</f>
        <v>85</v>
      </c>
      <c r="H11" s="1">
        <f t="shared" ref="H11:M11" si="3">H7-H9</f>
        <v>88</v>
      </c>
      <c r="I11" s="1">
        <f t="shared" si="3"/>
        <v>91</v>
      </c>
      <c r="J11" s="1">
        <f t="shared" si="3"/>
        <v>94</v>
      </c>
      <c r="K11" s="1">
        <f t="shared" si="3"/>
        <v>97</v>
      </c>
      <c r="M11" s="1">
        <f t="shared" si="3"/>
        <v>100</v>
      </c>
      <c r="P11" t="s">
        <v>30</v>
      </c>
    </row>
    <row r="13" spans="2:16" x14ac:dyDescent="0.45">
      <c r="B13" t="s">
        <v>13</v>
      </c>
    </row>
    <row r="15" spans="2:16" x14ac:dyDescent="0.45">
      <c r="B15" t="s">
        <v>2</v>
      </c>
      <c r="G15">
        <v>12</v>
      </c>
      <c r="H15">
        <f>G15+1</f>
        <v>13</v>
      </c>
      <c r="I15">
        <f t="shared" ref="I15:K15" si="4">H15+1</f>
        <v>14</v>
      </c>
      <c r="J15">
        <f t="shared" si="4"/>
        <v>15</v>
      </c>
      <c r="K15">
        <f t="shared" si="4"/>
        <v>16</v>
      </c>
      <c r="M15">
        <f>K15+1</f>
        <v>17</v>
      </c>
      <c r="P15" t="s">
        <v>31</v>
      </c>
    </row>
    <row r="17" spans="2:16" x14ac:dyDescent="0.45">
      <c r="B17" t="s">
        <v>3</v>
      </c>
      <c r="G17">
        <v>6</v>
      </c>
      <c r="H17">
        <f>G17+1</f>
        <v>7</v>
      </c>
      <c r="I17">
        <f t="shared" ref="I17:K17" si="5">H17+1</f>
        <v>8</v>
      </c>
      <c r="J17">
        <f t="shared" si="5"/>
        <v>9</v>
      </c>
      <c r="K17">
        <f t="shared" si="5"/>
        <v>10</v>
      </c>
      <c r="M17">
        <f>K17+1</f>
        <v>11</v>
      </c>
      <c r="P17" t="s">
        <v>32</v>
      </c>
    </row>
    <row r="19" spans="2:16" x14ac:dyDescent="0.45">
      <c r="B19" t="s">
        <v>4</v>
      </c>
      <c r="G19">
        <v>2</v>
      </c>
      <c r="H19">
        <f>G19+1</f>
        <v>3</v>
      </c>
      <c r="I19">
        <f t="shared" ref="I19:K19" si="6">H19+1</f>
        <v>4</v>
      </c>
      <c r="J19">
        <f t="shared" si="6"/>
        <v>5</v>
      </c>
      <c r="K19">
        <f t="shared" si="6"/>
        <v>6</v>
      </c>
      <c r="M19">
        <f>K19+1</f>
        <v>7</v>
      </c>
      <c r="P19" t="s">
        <v>33</v>
      </c>
    </row>
    <row r="21" spans="2:16" x14ac:dyDescent="0.45">
      <c r="B21" s="1" t="s">
        <v>6</v>
      </c>
      <c r="C21" s="1"/>
      <c r="D21" s="1"/>
      <c r="E21" s="1"/>
      <c r="F21" s="1"/>
      <c r="G21" s="1">
        <f>G11-G15+G17-G19</f>
        <v>77</v>
      </c>
      <c r="H21" s="1">
        <f t="shared" ref="H21:M21" si="7">H11-H15+H17-H19</f>
        <v>79</v>
      </c>
      <c r="I21" s="1">
        <f t="shared" si="7"/>
        <v>81</v>
      </c>
      <c r="J21" s="1">
        <f t="shared" si="7"/>
        <v>83</v>
      </c>
      <c r="K21" s="1">
        <f t="shared" si="7"/>
        <v>85</v>
      </c>
      <c r="M21" s="1">
        <f t="shared" si="7"/>
        <v>87</v>
      </c>
    </row>
    <row r="23" spans="2:16" x14ac:dyDescent="0.45">
      <c r="B23" t="s">
        <v>8</v>
      </c>
      <c r="G23" s="3">
        <v>0.08</v>
      </c>
      <c r="P23" t="s">
        <v>10</v>
      </c>
    </row>
    <row r="25" spans="2:16" x14ac:dyDescent="0.45">
      <c r="B25" t="s">
        <v>19</v>
      </c>
      <c r="G25" s="3">
        <v>0.03</v>
      </c>
      <c r="P25" t="s">
        <v>29</v>
      </c>
    </row>
    <row r="27" spans="2:16" x14ac:dyDescent="0.45">
      <c r="B27" t="s">
        <v>18</v>
      </c>
      <c r="M27" s="6">
        <f>M21*(1+G25)/(G23-G25)</f>
        <v>1792.1999999999998</v>
      </c>
    </row>
    <row r="29" spans="2:16" x14ac:dyDescent="0.45">
      <c r="B29" t="s">
        <v>14</v>
      </c>
      <c r="G29">
        <v>0.5</v>
      </c>
      <c r="H29">
        <f>1+G29</f>
        <v>1.5</v>
      </c>
      <c r="I29">
        <f t="shared" ref="I29:K29" si="8">1+H29</f>
        <v>2.5</v>
      </c>
      <c r="J29">
        <f t="shared" si="8"/>
        <v>3.5</v>
      </c>
      <c r="K29">
        <f t="shared" si="8"/>
        <v>4.5</v>
      </c>
      <c r="M29">
        <f>1+K29</f>
        <v>5.5</v>
      </c>
    </row>
    <row r="31" spans="2:16" x14ac:dyDescent="0.45">
      <c r="B31" t="s">
        <v>7</v>
      </c>
      <c r="G31" s="4">
        <f>1/(1+$G$23)^G29</f>
        <v>0.96225044864937614</v>
      </c>
      <c r="H31" s="4">
        <f t="shared" ref="H31:M31" si="9">1/(1+$G$23)^H29</f>
        <v>0.89097263763831136</v>
      </c>
      <c r="I31" s="4">
        <f t="shared" si="9"/>
        <v>0.82497466447991774</v>
      </c>
      <c r="J31" s="4">
        <f t="shared" si="9"/>
        <v>0.76386543007399788</v>
      </c>
      <c r="K31" s="4">
        <f t="shared" si="9"/>
        <v>0.70728280562407209</v>
      </c>
      <c r="M31" s="4">
        <f t="shared" si="9"/>
        <v>0.65489148668895558</v>
      </c>
    </row>
    <row r="33" spans="2:16" x14ac:dyDescent="0.45">
      <c r="B33" t="s">
        <v>15</v>
      </c>
      <c r="G33" s="5">
        <f>G21*G31</f>
        <v>74.093284546001968</v>
      </c>
      <c r="H33" s="5">
        <f t="shared" ref="H33:K33" si="10">H21*H31</f>
        <v>70.386838373426599</v>
      </c>
      <c r="I33" s="5">
        <f t="shared" si="10"/>
        <v>66.822947822873331</v>
      </c>
      <c r="J33" s="5">
        <f t="shared" si="10"/>
        <v>63.400830696141824</v>
      </c>
      <c r="K33" s="5">
        <f t="shared" si="10"/>
        <v>60.119038478046129</v>
      </c>
      <c r="M33" s="5">
        <f>M27*M31</f>
        <v>1173.6965224439462</v>
      </c>
    </row>
    <row r="35" spans="2:16" x14ac:dyDescent="0.45">
      <c r="B35" t="s">
        <v>16</v>
      </c>
      <c r="G35" s="5">
        <f>SUM(G33:M33)</f>
        <v>1508.5194623604361</v>
      </c>
      <c r="P35" t="s">
        <v>17</v>
      </c>
    </row>
    <row r="37" spans="2:16" x14ac:dyDescent="0.45">
      <c r="B37" t="s">
        <v>20</v>
      </c>
    </row>
    <row r="39" spans="2:16" x14ac:dyDescent="0.45">
      <c r="B39" t="s">
        <v>21</v>
      </c>
      <c r="G39">
        <v>500</v>
      </c>
    </row>
    <row r="41" spans="2:16" x14ac:dyDescent="0.45">
      <c r="B41" t="s">
        <v>22</v>
      </c>
      <c r="G41" s="5">
        <f>G35-G39</f>
        <v>1008.5194623604361</v>
      </c>
    </row>
    <row r="43" spans="2:16" x14ac:dyDescent="0.45">
      <c r="B43" t="s">
        <v>23</v>
      </c>
      <c r="G43">
        <v>100</v>
      </c>
    </row>
    <row r="45" spans="2:16" x14ac:dyDescent="0.45">
      <c r="B45" t="s">
        <v>24</v>
      </c>
      <c r="G45" s="4">
        <f>G41/G43</f>
        <v>10.085194623604361</v>
      </c>
      <c r="P45" t="s">
        <v>25</v>
      </c>
    </row>
    <row r="47" spans="2:16" x14ac:dyDescent="0.45">
      <c r="B47" s="1" t="s">
        <v>26</v>
      </c>
    </row>
    <row r="49" spans="2:2" x14ac:dyDescent="0.45">
      <c r="B49" t="s">
        <v>27</v>
      </c>
    </row>
    <row r="50" spans="2:2" x14ac:dyDescent="0.45">
      <c r="B50" t="s">
        <v>28</v>
      </c>
    </row>
    <row r="52" spans="2:2" x14ac:dyDescent="0.45">
      <c r="B52" t="s">
        <v>34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Stabilini</dc:creator>
  <cp:lastModifiedBy>lesypav</cp:lastModifiedBy>
  <dcterms:created xsi:type="dcterms:W3CDTF">2013-08-02T09:06:46Z</dcterms:created>
  <dcterms:modified xsi:type="dcterms:W3CDTF">2018-01-21T16:26:14Z</dcterms:modified>
</cp:coreProperties>
</file>